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спеціальний'!$A$1:$G$33</definedName>
  </definedNames>
  <calcPr calcId="162913" refMode="R1C1"/>
</workbook>
</file>

<file path=xl/calcChain.xml><?xml version="1.0" encoding="utf-8"?>
<calcChain xmlns="http://schemas.openxmlformats.org/spreadsheetml/2006/main">
  <c r="D33" i="4" l="1"/>
  <c r="E33" i="4"/>
  <c r="F25" i="4"/>
  <c r="F10" i="4"/>
  <c r="G29" i="4"/>
  <c r="E29" i="4"/>
  <c r="E31" i="4"/>
  <c r="G31" i="4"/>
  <c r="G14" i="4"/>
  <c r="D30" i="4" l="1"/>
  <c r="D28" i="4"/>
  <c r="D27" i="4"/>
  <c r="D26" i="4"/>
  <c r="D25" i="4"/>
  <c r="D24" i="4"/>
  <c r="D23" i="4"/>
  <c r="C33" i="4"/>
  <c r="C40" i="4"/>
  <c r="C24" i="4"/>
  <c r="E15" i="4" l="1"/>
  <c r="E14" i="4"/>
  <c r="D15" i="4"/>
  <c r="F15" i="4"/>
  <c r="C15" i="4"/>
  <c r="C26" i="4" l="1"/>
  <c r="G13" i="4" l="1"/>
  <c r="G12" i="4"/>
  <c r="G11" i="4"/>
  <c r="G10" i="4"/>
  <c r="G9" i="4"/>
  <c r="G8" i="4"/>
  <c r="E8" i="4"/>
  <c r="G15" i="4" l="1"/>
  <c r="I16" i="4"/>
  <c r="F21" i="4" l="1"/>
  <c r="D40" i="4" l="1"/>
  <c r="F33" i="4" l="1"/>
  <c r="F40" i="4" s="1"/>
  <c r="E23" i="4" l="1"/>
  <c r="G33" i="4" l="1"/>
  <c r="E9" i="4"/>
  <c r="E10" i="4"/>
  <c r="E11" i="4"/>
  <c r="E12" i="4"/>
  <c r="E13" i="4"/>
  <c r="E25" i="4"/>
  <c r="E26" i="4"/>
  <c r="E27" i="4"/>
  <c r="E28" i="4"/>
  <c r="E30" i="4"/>
  <c r="E32" i="4"/>
  <c r="G24" i="4"/>
  <c r="G25" i="4"/>
  <c r="G26" i="4"/>
  <c r="G27" i="4"/>
  <c r="G28" i="4"/>
  <c r="G30" i="4"/>
  <c r="G32" i="4"/>
  <c r="G23" i="4"/>
  <c r="E24" i="4" l="1"/>
</calcChain>
</file>

<file path=xl/sharedStrings.xml><?xml version="1.0" encoding="utf-8"?>
<sst xmlns="http://schemas.openxmlformats.org/spreadsheetml/2006/main" count="61" uniqueCount="42">
  <si>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</si>
  <si>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</si>
  <si>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</si>
  <si>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</si>
  <si>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</si>
  <si>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</si>
  <si>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</si>
  <si>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</si>
  <si>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</si>
  <si>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</si>
  <si>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</si>
  <si>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</si>
  <si>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</si>
  <si>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</si>
  <si>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</si>
  <si>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</si>
  <si>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</si>
  <si>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</si>
  <si>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</si>
  <si>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</si>
  <si>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</si>
  <si>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</si>
  <si>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</si>
  <si>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</si>
  <si>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</si>
  <si>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</si>
  <si>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</si>
  <si>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</si>
  <si>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</si>
  <si>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</si>
  <si>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</si>
  <si>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</si>
  <si>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</si>
  <si>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</si>
  <si>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t>8861</t>
  </si>
  <si>
    <t>Надання бюджетних позичок суб'єктам господарювання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</si>
  <si>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</si>
  <si>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Інформація про використання бюджетних коштів станом на 01.01. 2022 року в порівняні з минулим роком</t>
    </r>
  </si>
  <si>
    <r>
      <rPr>
        <b/>
        <sz val="16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Інформація про використання бюджетних коштів станом на 01.01. 2022 року в порівняні з минулим роком</t>
    </r>
  </si>
  <si>
    <t>6083</t>
  </si>
  <si>
    <t>Внески до статутного капіталу суб'єктів господарювання</t>
  </si>
  <si>
    <t>7670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</si>
</sst>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165" fontId="11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1" fillId="3" borderId="0" xfId="0" applyNumberFormat="1" applyFont="1" applyFill="1"/>
    <xf numFmtId="4" fontId="1" fillId="0" borderId="0" xfId="0" applyNumberFormat="1" applyFont="1"/>
    <xf numFmtId="43" fontId="10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0" fontId="0" fillId="0" borderId="0" xfId="0" applyNumberFormat="1"/>
    <xf numFmtId="49" fontId="6" fillId="0" borderId="3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49" fontId="6" fillId="0" borderId="1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167" fontId="12" fillId="0" borderId="3" xfId="1" applyNumberFormat="1" applyFont="1" applyBorder="1" applyAlignment="1">
      <alignment horizontal="right" wrapText="1"/>
    </xf>
    <xf numFmtId="10" fontId="12" fillId="0" borderId="3" xfId="1" applyNumberFormat="1" applyFont="1" applyBorder="1" applyAlignment="1">
      <alignment horizontal="right" wrapText="1"/>
    </xf>
    <xf numFmtId="167" fontId="12" fillId="0" borderId="8" xfId="1" applyNumberFormat="1" applyFont="1" applyBorder="1" applyAlignment="1">
      <alignment horizontal="right" wrapText="1"/>
    </xf>
    <xf numFmtId="167" fontId="12" fillId="0" borderId="12" xfId="1" applyNumberFormat="1" applyFont="1" applyBorder="1" applyAlignment="1">
      <alignment horizontal="right" wrapText="1"/>
    </xf>
    <xf numFmtId="10" fontId="12" fillId="0" borderId="12" xfId="1" applyNumberFormat="1" applyFont="1" applyBorder="1" applyAlignment="1">
      <alignment horizontal="right" wrapText="1"/>
    </xf>
    <xf numFmtId="167" fontId="12" fillId="0" borderId="13" xfId="1" applyNumberFormat="1" applyFont="1" applyBorder="1" applyAlignment="1">
      <alignment horizontal="right" wrapText="1"/>
    </xf>
    <xf numFmtId="167" fontId="17" fillId="2" borderId="10" xfId="0" applyNumberFormat="1" applyFont="1" applyFill="1" applyBorder="1" applyAlignment="1">
      <alignment horizontal="right" wrapText="1"/>
    </xf>
    <xf numFmtId="10" fontId="17" fillId="2" borderId="10" xfId="0" applyNumberFormat="1" applyFont="1" applyFill="1" applyBorder="1" applyAlignment="1">
      <alignment horizontal="right" wrapText="1"/>
    </xf>
    <xf numFmtId="49" fontId="12" fillId="0" borderId="3" xfId="0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right" wrapText="1"/>
    </xf>
    <xf numFmtId="0" fontId="19" fillId="2" borderId="10" xfId="0" applyFont="1" applyFill="1" applyBorder="1" applyAlignment="1">
      <alignment horizontal="center" vertical="center" wrapText="1"/>
    </xf>
    <xf numFmtId="167" fontId="18" fillId="2" borderId="10" xfId="0" applyNumberFormat="1" applyFont="1" applyFill="1" applyBorder="1" applyAlignment="1">
      <alignment horizontal="right" wrapText="1"/>
    </xf>
    <xf numFmtId="10" fontId="18" fillId="2" borderId="10" xfId="0" applyNumberFormat="1" applyFont="1" applyFill="1" applyBorder="1" applyAlignment="1">
      <alignment horizontal="right" wrapText="1"/>
    </xf>
    <xf numFmtId="167" fontId="18" fillId="2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2" fillId="0" borderId="3" xfId="1" applyNumberFormat="1" applyFont="1" applyBorder="1" applyAlignment="1">
      <alignment horizontal="right" vertical="center" wrapText="1"/>
    </xf>
    <xf numFmtId="166" fontId="12" fillId="0" borderId="3" xfId="1" applyNumberFormat="1" applyFont="1" applyBorder="1" applyAlignment="1">
      <alignment horizontal="right" vertical="center" wrapText="1"/>
    </xf>
    <xf numFmtId="167" fontId="12" fillId="0" borderId="8" xfId="1" applyNumberFormat="1" applyFont="1" applyBorder="1" applyAlignment="1">
      <alignment horizontal="right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2"/>
  <sheetViews>
    <sheetView tabSelected="1" view="pageBreakPreview" zoomScaleNormal="75" zoomScaleSheetLayoutView="100"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I43" sqref="I43"/>
    </sheetView>
  </sheetViews>
  <sheetFormatPr defaultRowHeight="12.75" x14ac:dyDescent="0.2"/>
  <cols>
    <col min="1" max="1" width="47.7109375" bestFit="1" customWidth="1"/>
    <col min="2" max="2" width="14.28515625" customWidth="1"/>
    <col min="3" max="3" width="21.7109375" customWidth="1"/>
    <col min="4" max="4" width="19.42578125" style="13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7" t="s">
        <v>37</v>
      </c>
      <c r="B2" s="57"/>
      <c r="C2" s="57"/>
      <c r="D2" s="57"/>
      <c r="E2" s="57"/>
      <c r="F2" s="57"/>
      <c r="G2" s="57"/>
    </row>
    <row r="3" spans="1:9" s="4" customFormat="1" ht="18.75" x14ac:dyDescent="0.2">
      <c r="A3" s="58" t="s">
        <v>13</v>
      </c>
      <c r="B3" s="58"/>
      <c r="C3" s="58"/>
      <c r="D3" s="58"/>
      <c r="E3" s="58"/>
      <c r="F3" s="58"/>
      <c r="G3" s="58"/>
    </row>
    <row r="4" spans="1:9" s="4" customFormat="1" ht="18.75" x14ac:dyDescent="0.2">
      <c r="A4" s="58" t="s">
        <v>15</v>
      </c>
      <c r="B4" s="58"/>
      <c r="C4" s="58"/>
      <c r="D4" s="58"/>
      <c r="E4" s="58"/>
      <c r="F4" s="58"/>
      <c r="G4" s="37"/>
    </row>
    <row r="5" spans="1:9" s="4" customFormat="1" ht="13.9" customHeight="1" thickBot="1" x14ac:dyDescent="0.3">
      <c r="A5" s="38"/>
      <c r="B5" s="38"/>
      <c r="C5" s="38"/>
      <c r="D5" s="38"/>
      <c r="E5" s="38"/>
      <c r="F5" s="38"/>
      <c r="G5" s="38" t="s">
        <v>10</v>
      </c>
    </row>
    <row r="6" spans="1:9" s="1" customFormat="1" ht="60" customHeight="1" x14ac:dyDescent="0.2">
      <c r="A6" s="33" t="s">
        <v>2</v>
      </c>
      <c r="B6" s="34" t="s">
        <v>18</v>
      </c>
      <c r="C6" s="35" t="s">
        <v>29</v>
      </c>
      <c r="D6" s="35" t="s">
        <v>16</v>
      </c>
      <c r="E6" s="35" t="s">
        <v>30</v>
      </c>
      <c r="F6" s="35" t="s">
        <v>31</v>
      </c>
      <c r="G6" s="36" t="s">
        <v>32</v>
      </c>
    </row>
    <row r="7" spans="1:9" s="8" customFormat="1" x14ac:dyDescent="0.2">
      <c r="A7" s="23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4" t="s">
        <v>1</v>
      </c>
    </row>
    <row r="8" spans="1:9" ht="16.5" customHeight="1" x14ac:dyDescent="0.25">
      <c r="A8" s="32" t="s">
        <v>3</v>
      </c>
      <c r="B8" s="28" t="s">
        <v>19</v>
      </c>
      <c r="C8" s="41">
        <v>125752.829</v>
      </c>
      <c r="D8" s="41">
        <v>124984.06600000001</v>
      </c>
      <c r="E8" s="42">
        <f>D8/C8</f>
        <v>0.99388671407145845</v>
      </c>
      <c r="F8" s="41">
        <v>118951.26700000001</v>
      </c>
      <c r="G8" s="43">
        <f t="shared" ref="G8:G14" si="0">D8-F8</f>
        <v>6032.7989999999991</v>
      </c>
      <c r="I8" s="27"/>
    </row>
    <row r="9" spans="1:9" ht="15.75" customHeight="1" x14ac:dyDescent="0.25">
      <c r="A9" s="32" t="s">
        <v>4</v>
      </c>
      <c r="B9" s="28" t="s">
        <v>20</v>
      </c>
      <c r="C9" s="41">
        <v>1715179.304</v>
      </c>
      <c r="D9" s="41">
        <v>1660545.145</v>
      </c>
      <c r="E9" s="42">
        <f t="shared" ref="E9:E14" si="1">D9/C9</f>
        <v>0.96814667780063191</v>
      </c>
      <c r="F9" s="41">
        <v>1336324.426</v>
      </c>
      <c r="G9" s="43">
        <f t="shared" si="0"/>
        <v>324220.71900000004</v>
      </c>
      <c r="I9" s="27"/>
    </row>
    <row r="10" spans="1:9" ht="18" customHeight="1" x14ac:dyDescent="0.25">
      <c r="A10" s="32" t="s">
        <v>5</v>
      </c>
      <c r="B10" s="28" t="s">
        <v>21</v>
      </c>
      <c r="C10" s="41">
        <v>15414.611000000001</v>
      </c>
      <c r="D10" s="41">
        <v>15097.906000000001</v>
      </c>
      <c r="E10" s="42">
        <f t="shared" si="1"/>
        <v>0.97945423338934734</v>
      </c>
      <c r="F10" s="41">
        <f>51055.429-34510.632-928.191</f>
        <v>15616.605999999998</v>
      </c>
      <c r="G10" s="43">
        <f t="shared" si="0"/>
        <v>-518.69999999999709</v>
      </c>
      <c r="I10" s="27"/>
    </row>
    <row r="11" spans="1:9" ht="15.75" x14ac:dyDescent="0.25">
      <c r="A11" s="32" t="s">
        <v>7</v>
      </c>
      <c r="B11" s="28" t="s">
        <v>22</v>
      </c>
      <c r="C11" s="41">
        <v>36417.667999999998</v>
      </c>
      <c r="D11" s="41">
        <v>35257.601000000002</v>
      </c>
      <c r="E11" s="42">
        <f t="shared" si="1"/>
        <v>0.96814548916201892</v>
      </c>
      <c r="F11" s="41">
        <v>28868.597000000002</v>
      </c>
      <c r="G11" s="43">
        <f t="shared" si="0"/>
        <v>6389.0040000000008</v>
      </c>
      <c r="I11" s="27"/>
    </row>
    <row r="12" spans="1:9" ht="16.5" customHeight="1" x14ac:dyDescent="0.25">
      <c r="A12" s="32" t="s">
        <v>8</v>
      </c>
      <c r="B12" s="28" t="s">
        <v>23</v>
      </c>
      <c r="C12" s="41">
        <v>66101.615999999995</v>
      </c>
      <c r="D12" s="41">
        <v>65404.152000000002</v>
      </c>
      <c r="E12" s="42">
        <f t="shared" si="1"/>
        <v>0.98944860894172404</v>
      </c>
      <c r="F12" s="41">
        <v>44701.741000000002</v>
      </c>
      <c r="G12" s="43">
        <f t="shared" si="0"/>
        <v>20702.411</v>
      </c>
      <c r="I12" s="27"/>
    </row>
    <row r="13" spans="1:9" ht="17.25" customHeight="1" x14ac:dyDescent="0.25">
      <c r="A13" s="32" t="s">
        <v>6</v>
      </c>
      <c r="B13" s="28" t="s">
        <v>24</v>
      </c>
      <c r="C13" s="41">
        <v>101579.234</v>
      </c>
      <c r="D13" s="41">
        <v>101475.783</v>
      </c>
      <c r="E13" s="42">
        <f t="shared" si="1"/>
        <v>0.99898157334007853</v>
      </c>
      <c r="F13" s="41">
        <v>77102.823000000004</v>
      </c>
      <c r="G13" s="43">
        <f t="shared" si="0"/>
        <v>24372.959999999992</v>
      </c>
      <c r="I13" s="27"/>
    </row>
    <row r="14" spans="1:9" ht="32.25" customHeight="1" x14ac:dyDescent="0.25">
      <c r="A14" s="32" t="s">
        <v>35</v>
      </c>
      <c r="B14" s="31" t="s">
        <v>34</v>
      </c>
      <c r="C14" s="44">
        <v>1270</v>
      </c>
      <c r="D14" s="44">
        <v>1270</v>
      </c>
      <c r="E14" s="45">
        <f t="shared" si="1"/>
        <v>1</v>
      </c>
      <c r="F14" s="44">
        <v>0</v>
      </c>
      <c r="G14" s="46">
        <f t="shared" si="0"/>
        <v>1270</v>
      </c>
      <c r="I14" s="27"/>
    </row>
    <row r="15" spans="1:9" s="2" customFormat="1" ht="21.75" customHeight="1" thickBot="1" x14ac:dyDescent="0.35">
      <c r="A15" s="40" t="s">
        <v>11</v>
      </c>
      <c r="B15" s="25"/>
      <c r="C15" s="47">
        <f>SUM(C8:C14)</f>
        <v>2061715.2619999999</v>
      </c>
      <c r="D15" s="47">
        <f t="shared" ref="D15:G15" si="2">SUM(D8:D14)</f>
        <v>2004034.6530000002</v>
      </c>
      <c r="E15" s="48">
        <f>D15/C15</f>
        <v>0.9720229994591757</v>
      </c>
      <c r="F15" s="47">
        <f t="shared" si="2"/>
        <v>1621565.46</v>
      </c>
      <c r="G15" s="47">
        <f t="shared" si="2"/>
        <v>382469.19300000009</v>
      </c>
      <c r="H15" s="15"/>
    </row>
    <row r="16" spans="1:9" s="4" customFormat="1" ht="27" customHeight="1" x14ac:dyDescent="0.2">
      <c r="A16" s="58" t="s">
        <v>38</v>
      </c>
      <c r="B16" s="58"/>
      <c r="C16" s="58"/>
      <c r="D16" s="58"/>
      <c r="E16" s="58"/>
      <c r="F16" s="58"/>
      <c r="G16" s="58"/>
      <c r="I16" s="29">
        <f>F15+20605.165</f>
        <v>1642170.625</v>
      </c>
    </row>
    <row r="17" spans="1:12" s="4" customFormat="1" ht="18.75" x14ac:dyDescent="0.2">
      <c r="A17" s="58" t="s">
        <v>13</v>
      </c>
      <c r="B17" s="58"/>
      <c r="C17" s="58"/>
      <c r="D17" s="58"/>
      <c r="E17" s="58"/>
      <c r="F17" s="58"/>
      <c r="G17" s="58"/>
    </row>
    <row r="18" spans="1:12" s="4" customFormat="1" ht="18" customHeight="1" x14ac:dyDescent="0.2">
      <c r="A18" s="57" t="s">
        <v>27</v>
      </c>
      <c r="B18" s="57"/>
      <c r="C18" s="57"/>
      <c r="D18" s="57"/>
      <c r="E18" s="57"/>
      <c r="F18" s="57"/>
      <c r="G18" s="57"/>
    </row>
    <row r="19" spans="1:12" s="4" customFormat="1" ht="13.5" customHeight="1" thickBot="1" x14ac:dyDescent="0.25">
      <c r="A19" s="39"/>
      <c r="B19" s="39"/>
      <c r="C19" s="39"/>
      <c r="D19" s="39"/>
      <c r="E19" s="39"/>
      <c r="F19" s="39"/>
      <c r="G19" s="39" t="s">
        <v>14</v>
      </c>
    </row>
    <row r="20" spans="1:12" ht="0.75" hidden="1" customHeight="1" thickBot="1" x14ac:dyDescent="0.3">
      <c r="A20" s="3"/>
      <c r="B20" s="3"/>
      <c r="C20" s="3"/>
      <c r="D20" s="5"/>
      <c r="E20" s="3"/>
      <c r="F20" s="3"/>
      <c r="G20" s="3"/>
    </row>
    <row r="21" spans="1:12" ht="57" customHeight="1" x14ac:dyDescent="0.2">
      <c r="A21" s="20" t="s">
        <v>2</v>
      </c>
      <c r="B21" s="21" t="s">
        <v>18</v>
      </c>
      <c r="C21" s="7" t="s">
        <v>29</v>
      </c>
      <c r="D21" s="7" t="s">
        <v>17</v>
      </c>
      <c r="E21" s="7" t="s">
        <v>33</v>
      </c>
      <c r="F21" s="7" t="str">
        <f>$F$6</f>
        <v xml:space="preserve">Виконано на відповідну дату 2020 року </v>
      </c>
      <c r="G21" s="22" t="s">
        <v>32</v>
      </c>
    </row>
    <row r="22" spans="1:12" x14ac:dyDescent="0.2">
      <c r="A22" s="23">
        <v>1</v>
      </c>
      <c r="B22" s="6">
        <v>2</v>
      </c>
      <c r="C22" s="6">
        <v>3</v>
      </c>
      <c r="D22" s="6">
        <v>4</v>
      </c>
      <c r="E22" s="6" t="s">
        <v>0</v>
      </c>
      <c r="F22" s="6">
        <v>6</v>
      </c>
      <c r="G22" s="24" t="s">
        <v>1</v>
      </c>
    </row>
    <row r="23" spans="1:12" ht="16.5" customHeight="1" x14ac:dyDescent="0.25">
      <c r="A23" s="32" t="s">
        <v>3</v>
      </c>
      <c r="B23" s="49" t="s">
        <v>19</v>
      </c>
      <c r="C23" s="41">
        <v>5043</v>
      </c>
      <c r="D23" s="41">
        <f>567.824+7685.177+4951.786</f>
        <v>13204.787</v>
      </c>
      <c r="E23" s="50">
        <f>D23/C23</f>
        <v>2.618438826095578</v>
      </c>
      <c r="F23" s="41">
        <v>730.35500000000002</v>
      </c>
      <c r="G23" s="43">
        <f>D23-F23</f>
        <v>12474.432000000001</v>
      </c>
      <c r="J23" s="27"/>
    </row>
    <row r="24" spans="1:12" s="10" customFormat="1" ht="15.75" customHeight="1" x14ac:dyDescent="0.25">
      <c r="A24" s="32" t="s">
        <v>4</v>
      </c>
      <c r="B24" s="49" t="s">
        <v>20</v>
      </c>
      <c r="C24" s="41">
        <f>93467.5+57686.413</f>
        <v>151153.913</v>
      </c>
      <c r="D24" s="41">
        <f>48834.421+39391.599+57325.435</f>
        <v>145551.45500000002</v>
      </c>
      <c r="E24" s="50">
        <f>D24/C24</f>
        <v>0.96293540875782702</v>
      </c>
      <c r="F24" s="41">
        <v>216353.367</v>
      </c>
      <c r="G24" s="43">
        <f t="shared" ref="G24:G32" si="3">D24-F24</f>
        <v>-70801.911999999982</v>
      </c>
      <c r="J24" s="27"/>
    </row>
    <row r="25" spans="1:12" s="10" customFormat="1" ht="16.5" customHeight="1" x14ac:dyDescent="0.25">
      <c r="A25" s="32" t="s">
        <v>28</v>
      </c>
      <c r="B25" s="49" t="s">
        <v>21</v>
      </c>
      <c r="C25" s="41">
        <v>47351.442999999999</v>
      </c>
      <c r="D25" s="41">
        <f>2.884+120.748+47180.701</f>
        <v>47304.332999999999</v>
      </c>
      <c r="E25" s="50">
        <f t="shared" ref="E25:E32" si="4">D25/C25</f>
        <v>0.9990050989575967</v>
      </c>
      <c r="F25" s="41">
        <f>33633.519-2753.391</f>
        <v>30880.128000000001</v>
      </c>
      <c r="G25" s="43">
        <f t="shared" si="3"/>
        <v>16424.204999999998</v>
      </c>
      <c r="H25" s="11"/>
      <c r="I25" s="11"/>
      <c r="J25" s="27"/>
    </row>
    <row r="26" spans="1:12" ht="16.5" customHeight="1" x14ac:dyDescent="0.25">
      <c r="A26" s="32" t="s">
        <v>7</v>
      </c>
      <c r="B26" s="49" t="s">
        <v>22</v>
      </c>
      <c r="C26" s="41">
        <f>319.32+1575</f>
        <v>1894.32</v>
      </c>
      <c r="D26" s="41">
        <f>27.872+712.922+1552.037</f>
        <v>2292.8310000000001</v>
      </c>
      <c r="E26" s="50">
        <f t="shared" si="4"/>
        <v>1.2103715317369823</v>
      </c>
      <c r="F26" s="41">
        <v>7224.6260000000002</v>
      </c>
      <c r="G26" s="43">
        <f t="shared" si="3"/>
        <v>-4931.7950000000001</v>
      </c>
      <c r="H26" s="9"/>
      <c r="I26" s="9"/>
      <c r="J26" s="27"/>
      <c r="L26" s="19"/>
    </row>
    <row r="27" spans="1:12" s="10" customFormat="1" ht="15.75" customHeight="1" x14ac:dyDescent="0.25">
      <c r="A27" s="32" t="s">
        <v>8</v>
      </c>
      <c r="B27" s="49" t="s">
        <v>23</v>
      </c>
      <c r="C27" s="41">
        <v>321.60000000000002</v>
      </c>
      <c r="D27" s="41">
        <f>24.65+321.3</f>
        <v>345.95</v>
      </c>
      <c r="E27" s="50">
        <f t="shared" si="4"/>
        <v>1.0757151741293531</v>
      </c>
      <c r="F27" s="41">
        <v>596.21500000000003</v>
      </c>
      <c r="G27" s="43">
        <f t="shared" si="3"/>
        <v>-250.26500000000004</v>
      </c>
      <c r="H27" s="12"/>
      <c r="I27" s="11"/>
      <c r="J27" s="27"/>
    </row>
    <row r="28" spans="1:12" ht="16.5" customHeight="1" x14ac:dyDescent="0.25">
      <c r="A28" s="32" t="s">
        <v>6</v>
      </c>
      <c r="B28" s="49" t="s">
        <v>24</v>
      </c>
      <c r="C28" s="41">
        <v>116181.023</v>
      </c>
      <c r="D28" s="41">
        <f>2626.29+109311.647</f>
        <v>111937.93699999999</v>
      </c>
      <c r="E28" s="50">
        <f t="shared" si="4"/>
        <v>0.96347866553042827</v>
      </c>
      <c r="F28" s="41">
        <v>154490.791</v>
      </c>
      <c r="G28" s="43">
        <f t="shared" si="3"/>
        <v>-42552.854000000007</v>
      </c>
      <c r="H28" s="9"/>
      <c r="I28" s="9"/>
      <c r="J28" s="27"/>
      <c r="L28" s="27"/>
    </row>
    <row r="29" spans="1:12" ht="93.75" customHeight="1" x14ac:dyDescent="0.2">
      <c r="A29" s="32" t="s">
        <v>36</v>
      </c>
      <c r="B29" s="49" t="s">
        <v>39</v>
      </c>
      <c r="C29" s="59">
        <v>644.89200000000005</v>
      </c>
      <c r="D29" s="59">
        <v>644.89099999999996</v>
      </c>
      <c r="E29" s="60">
        <f t="shared" si="4"/>
        <v>0.99999844935275972</v>
      </c>
      <c r="F29" s="59">
        <v>0</v>
      </c>
      <c r="G29" s="61">
        <f t="shared" si="3"/>
        <v>644.89099999999996</v>
      </c>
      <c r="H29" s="9"/>
      <c r="I29" s="9"/>
      <c r="J29" s="27"/>
      <c r="L29" s="27"/>
    </row>
    <row r="30" spans="1:12" ht="17.25" customHeight="1" x14ac:dyDescent="0.25">
      <c r="A30" s="32" t="s">
        <v>9</v>
      </c>
      <c r="B30" s="49" t="s">
        <v>25</v>
      </c>
      <c r="C30" s="41">
        <v>50171.934000000001</v>
      </c>
      <c r="D30" s="41">
        <f>49879.415+680.538</f>
        <v>50559.953000000001</v>
      </c>
      <c r="E30" s="50">
        <f t="shared" si="4"/>
        <v>1.0077337859848097</v>
      </c>
      <c r="F30" s="41">
        <v>17682.163</v>
      </c>
      <c r="G30" s="43">
        <f t="shared" si="3"/>
        <v>32877.79</v>
      </c>
      <c r="H30" s="17"/>
      <c r="I30" s="18"/>
      <c r="J30" s="27"/>
    </row>
    <row r="31" spans="1:12" ht="17.25" customHeight="1" x14ac:dyDescent="0.25">
      <c r="A31" s="32" t="s">
        <v>40</v>
      </c>
      <c r="B31" s="49" t="s">
        <v>41</v>
      </c>
      <c r="C31" s="41">
        <v>10000</v>
      </c>
      <c r="D31" s="41">
        <v>10000</v>
      </c>
      <c r="E31" s="50">
        <f t="shared" si="4"/>
        <v>1</v>
      </c>
      <c r="F31" s="41">
        <v>0</v>
      </c>
      <c r="G31" s="43">
        <f t="shared" si="3"/>
        <v>10000</v>
      </c>
      <c r="H31" s="17"/>
      <c r="I31" s="18"/>
      <c r="J31" s="27"/>
    </row>
    <row r="32" spans="1:12" ht="18" customHeight="1" x14ac:dyDescent="0.25">
      <c r="A32" s="32" t="s">
        <v>12</v>
      </c>
      <c r="B32" s="49" t="s">
        <v>26</v>
      </c>
      <c r="C32" s="41">
        <v>10000</v>
      </c>
      <c r="D32" s="41">
        <v>5103.0330000000004</v>
      </c>
      <c r="E32" s="50">
        <f t="shared" si="4"/>
        <v>0.51030330000000002</v>
      </c>
      <c r="F32" s="41">
        <v>12792.107</v>
      </c>
      <c r="G32" s="43">
        <f t="shared" si="3"/>
        <v>-7689.0739999999996</v>
      </c>
      <c r="H32" s="9"/>
      <c r="I32" s="9"/>
      <c r="J32" s="27"/>
    </row>
    <row r="33" spans="1:10" ht="21" thickBot="1" x14ac:dyDescent="0.35">
      <c r="A33" s="26" t="s">
        <v>11</v>
      </c>
      <c r="B33" s="51"/>
      <c r="C33" s="52">
        <f>C23+C24+C25+C26+C27+C28+C30+C32+C29+C31</f>
        <v>392762.125</v>
      </c>
      <c r="D33" s="52">
        <f>D23+D24+D25+D26+D27+D28+D30+D32+D29+D31</f>
        <v>386945.17</v>
      </c>
      <c r="E33" s="53">
        <f>D33/C33</f>
        <v>0.98518962336299609</v>
      </c>
      <c r="F33" s="52">
        <f>F23+F24+F25+F26+F27+F28+F30+F32</f>
        <v>440749.75199999998</v>
      </c>
      <c r="G33" s="54">
        <f>D33-F33</f>
        <v>-53804.581999999995</v>
      </c>
      <c r="H33" s="16"/>
      <c r="I33" s="17"/>
      <c r="J33" s="9"/>
    </row>
    <row r="34" spans="1:10" ht="14.25" customHeight="1" x14ac:dyDescent="0.2">
      <c r="A34" s="55"/>
      <c r="B34" s="56"/>
      <c r="C34" s="56"/>
      <c r="D34" s="56"/>
      <c r="F34" s="19"/>
      <c r="H34" s="9"/>
      <c r="I34" s="9"/>
      <c r="J34" s="9"/>
    </row>
    <row r="35" spans="1:10" x14ac:dyDescent="0.2">
      <c r="C35" s="14"/>
      <c r="D35" s="14"/>
    </row>
    <row r="40" spans="1:10" x14ac:dyDescent="0.2">
      <c r="C40" s="19">
        <f>C33+C15</f>
        <v>2454477.3870000001</v>
      </c>
      <c r="D40" s="19">
        <f>D33+D15</f>
        <v>2390979.8230000003</v>
      </c>
      <c r="E40" s="19"/>
      <c r="F40" s="19">
        <f t="shared" ref="F40" si="5">F33+F15</f>
        <v>2062315.2119999998</v>
      </c>
      <c r="G40" s="19"/>
    </row>
    <row r="41" spans="1:10" x14ac:dyDescent="0.2">
      <c r="C41" s="19"/>
    </row>
    <row r="42" spans="1:10" x14ac:dyDescent="0.2">
      <c r="D42" s="30"/>
    </row>
  </sheetData>
  <mergeCells count="7">
    <mergeCell ref="A34:D34"/>
    <mergeCell ref="A18:G18"/>
    <mergeCell ref="A17:G17"/>
    <mergeCell ref="A2:G2"/>
    <mergeCell ref="A3:G3"/>
    <mergeCell ref="A16:G16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2022-01-26T13:27:01Z</cp:lastPrinted>
  <dcterms:created xsi:type="dcterms:W3CDTF">1996-10-08T23:32:33Z</dcterms:created>
  <dcterms:modified xsi:type="dcterms:W3CDTF">2022-01-26T13:27:32Z</dcterms:modified>
</cp:coreProperties>
</file>