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Rfu\мониторинг\2022\ПУБЛИЧНЕ ПРЕДСТАВЛЕННЯ ЗВИТИВ\2022\програми\2022\"/>
    </mc:Choice>
  </mc:AlternateContent>
  <bookViews>
    <workbookView xWindow="120" yWindow="240" windowWidth="9720" windowHeight="7200"/>
  </bookViews>
  <sheets>
    <sheet name="загальний та спеціальний" sheetId="4" r:id="rId1"/>
  </sheets>
  <definedNames>
    <definedName name="_xlnm.Print_Area" localSheetId="0">'загальний та спеціальний'!$A$1:$G$35</definedName>
  </definedNames>
  <calcPr calcId="162913" refMode="R1C1"/>
</workbook>
</file>

<file path=xl/calcChain.xml><?xml version="1.0" encoding="utf-8"?>
<calcChain xmlns="http://schemas.openxmlformats.org/spreadsheetml/2006/main">
  <c r="F15" i="4" l="1"/>
  <c r="G30" i="4"/>
  <c r="F28" i="4"/>
  <c r="G13" i="4"/>
  <c r="E13" i="4"/>
  <c r="D24" i="4" l="1"/>
  <c r="D28" i="4"/>
  <c r="D32" i="4"/>
  <c r="D29" i="4"/>
  <c r="D27" i="4"/>
  <c r="D26" i="4"/>
  <c r="D25" i="4"/>
  <c r="D23" i="4"/>
  <c r="F32" i="4"/>
  <c r="C32" i="4"/>
  <c r="E30" i="4"/>
  <c r="C26" i="4"/>
  <c r="C24" i="4"/>
  <c r="F21" i="4" l="1"/>
  <c r="C15" i="4" l="1"/>
  <c r="C39" i="4" s="1"/>
  <c r="I16" i="4" l="1"/>
  <c r="D15" i="4"/>
  <c r="D39" i="4" s="1"/>
  <c r="E15" i="4" l="1"/>
  <c r="F39" i="4" l="1"/>
  <c r="E23" i="4" l="1"/>
  <c r="G9" i="4" l="1"/>
  <c r="G10" i="4"/>
  <c r="G11" i="4"/>
  <c r="G12" i="4"/>
  <c r="G14" i="4"/>
  <c r="E9" i="4"/>
  <c r="E10" i="4"/>
  <c r="E11" i="4"/>
  <c r="E12" i="4"/>
  <c r="E25" i="4"/>
  <c r="E26" i="4"/>
  <c r="E27" i="4"/>
  <c r="E28" i="4"/>
  <c r="E29" i="4"/>
  <c r="E31" i="4"/>
  <c r="G24" i="4"/>
  <c r="G25" i="4"/>
  <c r="G26" i="4"/>
  <c r="G27" i="4"/>
  <c r="G28" i="4"/>
  <c r="G29" i="4"/>
  <c r="G31" i="4"/>
  <c r="G23" i="4"/>
  <c r="G32" i="4" l="1"/>
  <c r="G8" i="4"/>
  <c r="G15" i="4" s="1"/>
  <c r="E8" i="4" l="1"/>
  <c r="E32" i="4" l="1"/>
  <c r="E24" i="4" l="1"/>
</calcChain>
</file>

<file path=xl/sharedStrings.xml><?xml version="1.0" encoding="utf-8"?>
<sst xmlns="http://schemas.openxmlformats.org/spreadsheetml/2006/main" count="59" uniqueCount="39">
  <si>
    <t>5=4/3</t>
  </si>
  <si>
    <t>7=4-6</t>
  </si>
  <si>
    <t>Галузь</t>
  </si>
  <si>
    <t>Органи виконавчої влади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</si>
  <si>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</si>
  <si>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</si>
  <si>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</si>
  <si>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</si>
  <si>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</si>
  <si>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</si>
  <si>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тис.грн.</t>
  </si>
  <si>
    <t>ВСЬОГО</t>
  </si>
  <si>
    <t>Цільові фонди</t>
  </si>
  <si>
    <t>по Шевченківській районній в місті Києві державній адміністрації</t>
  </si>
  <si>
    <t xml:space="preserve">тис.грн </t>
  </si>
  <si>
    <t xml:space="preserve">Загальний фонд </t>
  </si>
  <si>
    <t>Виконано на звітну дату    (касові видатки)</t>
  </si>
  <si>
    <t>Виконано на звітну дату (касові видатки)</t>
  </si>
  <si>
    <t>Код програмної класифікації видатків</t>
  </si>
  <si>
    <t>0100</t>
  </si>
  <si>
    <t>1000</t>
  </si>
  <si>
    <t>3000</t>
  </si>
  <si>
    <t>4000</t>
  </si>
  <si>
    <t>5000</t>
  </si>
  <si>
    <t>6000</t>
  </si>
  <si>
    <t>7300</t>
  </si>
  <si>
    <t>7691</t>
  </si>
  <si>
    <t>Спеціальний фонд (з урахуванням власних надходжень бюджетних установ)</t>
  </si>
  <si>
    <t xml:space="preserve">Соціальний захист та соціальне забезпечення </t>
  </si>
  <si>
    <t xml:space="preserve">Планові показники на 2022 рік </t>
  </si>
  <si>
    <t>% виконання до планових показників  2022 року</t>
  </si>
  <si>
    <t xml:space="preserve">Виконано на відповідну дату 2021 року </t>
  </si>
  <si>
    <t>Відхилення 2022 року до 2021 +/-</t>
  </si>
  <si>
    <t>% виконання до планових показників 2022 року</t>
  </si>
  <si>
    <t>Внески до статутного капіталу суб'єктів госодарювання</t>
  </si>
  <si>
    <t>7670</t>
  </si>
  <si>
    <t>Надання бюджетних позичок суб'єктам господарювання</t>
  </si>
  <si>
    <r>
      <rPr>
        <b/>
        <sz val="16"/>
        <color indexed="8"/>
        <rFont val="Arial"/>
        <family val="2"/>
        <charset val="204"/>
      </rPr>
      <t xml:space="preserve"> </t>
    </r>
    <r>
      <rPr>
        <b/>
        <sz val="14"/>
        <color indexed="8"/>
        <rFont val="Arial"/>
        <family val="2"/>
        <charset val="204"/>
      </rPr>
      <t>Інформація про використання бюджетних коштів станом на 31.12. 2022 року в порівняні з минулим роком</t>
    </r>
  </si>
  <si>
    <r>
      <rPr>
        <b/>
        <sz val="16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Інформація про використання бюджетних коштів станом на 31.12. 2022 року в порівняні з минулим роком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</si>
</sst>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₴_-;\-* #,##0.00\ _₴_-;_-* &quot;-&quot;??\ _₴_-;_-@_-"/>
    <numFmt numFmtId="164" formatCode="_(* #,##0.00_);_(* \(#,##0.00\);_(* &quot;-&quot;??_);_(@_)"/>
    <numFmt numFmtId="165" formatCode="_(* #,##0.0_);_(* \(#,##0.0\);_(* &quot;-&quot;??_);_(@_)"/>
    <numFmt numFmtId="166" formatCode="0.0%"/>
    <numFmt numFmtId="167" formatCode="#,##0.000"/>
  </numFmts>
  <fonts count="17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10"/>
      <color indexed="9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color indexed="9"/>
      <name val="Arial"/>
      <family val="2"/>
      <charset val="204"/>
    </font>
    <font>
      <b/>
      <sz val="16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/>
    <xf numFmtId="0" fontId="15" fillId="0" borderId="0" xfId="0" applyFont="1"/>
    <xf numFmtId="165" fontId="15" fillId="0" borderId="0" xfId="1" applyNumberFormat="1" applyFont="1" applyBorder="1" applyAlignment="1">
      <alignment horizontal="center" vertical="center" wrapText="1"/>
    </xf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9" fontId="7" fillId="0" borderId="3" xfId="0" applyNumberFormat="1" applyFont="1" applyBorder="1" applyAlignment="1">
      <alignment horizontal="center" vertical="center" wrapText="1"/>
    </xf>
    <xf numFmtId="4" fontId="1" fillId="3" borderId="0" xfId="0" applyNumberFormat="1" applyFont="1" applyFill="1"/>
    <xf numFmtId="4" fontId="1" fillId="0" borderId="0" xfId="0" applyNumberFormat="1" applyFont="1"/>
    <xf numFmtId="43" fontId="13" fillId="0" borderId="0" xfId="0" applyNumberFormat="1" applyFont="1"/>
    <xf numFmtId="167" fontId="0" fillId="0" borderId="0" xfId="0" applyNumberFormat="1"/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167" fontId="5" fillId="2" borderId="10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10" fontId="0" fillId="0" borderId="0" xfId="0" applyNumberFormat="1"/>
    <xf numFmtId="49" fontId="7" fillId="0" borderId="3" xfId="0" applyNumberFormat="1" applyFont="1" applyBorder="1" applyAlignment="1">
      <alignment horizontal="center" vertical="center" wrapText="1"/>
    </xf>
    <xf numFmtId="167" fontId="7" fillId="0" borderId="3" xfId="1" applyNumberFormat="1" applyFont="1" applyBorder="1" applyAlignment="1">
      <alignment horizontal="center" vertical="center" wrapText="1"/>
    </xf>
    <xf numFmtId="10" fontId="7" fillId="0" borderId="3" xfId="1" applyNumberFormat="1" applyFont="1" applyBorder="1" applyAlignment="1">
      <alignment horizontal="center" vertical="center" wrapText="1"/>
    </xf>
    <xf numFmtId="167" fontId="7" fillId="0" borderId="8" xfId="1" applyNumberFormat="1" applyFont="1" applyBorder="1" applyAlignment="1">
      <alignment horizontal="center" vertical="center" wrapText="1"/>
    </xf>
    <xf numFmtId="166" fontId="5" fillId="2" borderId="10" xfId="0" applyNumberFormat="1" applyFont="1" applyFill="1" applyBorder="1" applyAlignment="1">
      <alignment horizontal="center" vertical="center" wrapText="1"/>
    </xf>
    <xf numFmtId="167" fontId="9" fillId="2" borderId="10" xfId="0" applyNumberFormat="1" applyFont="1" applyFill="1" applyBorder="1" applyAlignment="1">
      <alignment horizontal="center" vertical="center" wrapText="1"/>
    </xf>
    <xf numFmtId="166" fontId="7" fillId="0" borderId="3" xfId="1" applyNumberFormat="1" applyFont="1" applyBorder="1" applyAlignment="1">
      <alignment horizontal="center" vertical="center" wrapText="1"/>
    </xf>
    <xf numFmtId="10" fontId="9" fillId="2" borderId="10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167" fontId="1" fillId="0" borderId="0" xfId="0" applyNumberFormat="1" applyFont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41"/>
  <sheetViews>
    <sheetView tabSelected="1" view="pageBreakPreview" zoomScaleNormal="75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16" sqref="H16"/>
    </sheetView>
  </sheetViews>
  <sheetFormatPr defaultRowHeight="12.75" x14ac:dyDescent="0.2"/>
  <cols>
    <col min="1" max="1" width="43.42578125" customWidth="1"/>
    <col min="2" max="2" width="12.140625" customWidth="1"/>
    <col min="3" max="3" width="21.7109375" customWidth="1"/>
    <col min="4" max="4" width="19.42578125" style="15" customWidth="1"/>
    <col min="5" max="5" width="16.140625" customWidth="1"/>
    <col min="6" max="6" width="20" customWidth="1"/>
    <col min="7" max="7" width="20.7109375" customWidth="1"/>
    <col min="8" max="8" width="14.28515625" customWidth="1"/>
    <col min="9" max="9" width="18.140625" customWidth="1"/>
    <col min="12" max="12" width="12.7109375" bestFit="1" customWidth="1"/>
  </cols>
  <sheetData>
    <row r="1" spans="1:9" hidden="1" x14ac:dyDescent="0.2"/>
    <row r="2" spans="1:9" s="4" customFormat="1" ht="17.25" customHeight="1" x14ac:dyDescent="0.2">
      <c r="A2" s="49" t="s">
        <v>37</v>
      </c>
      <c r="B2" s="49"/>
      <c r="C2" s="49"/>
      <c r="D2" s="49"/>
      <c r="E2" s="49"/>
      <c r="F2" s="49"/>
      <c r="G2" s="49"/>
    </row>
    <row r="3" spans="1:9" s="4" customFormat="1" ht="18" x14ac:dyDescent="0.2">
      <c r="A3" s="50" t="s">
        <v>13</v>
      </c>
      <c r="B3" s="50"/>
      <c r="C3" s="50"/>
      <c r="D3" s="50"/>
      <c r="E3" s="50"/>
      <c r="F3" s="50"/>
      <c r="G3" s="50"/>
    </row>
    <row r="4" spans="1:9" s="4" customFormat="1" ht="18" x14ac:dyDescent="0.2">
      <c r="A4" s="50" t="s">
        <v>15</v>
      </c>
      <c r="B4" s="50"/>
      <c r="C4" s="50"/>
      <c r="D4" s="50"/>
      <c r="E4" s="50"/>
      <c r="F4" s="50"/>
      <c r="G4" s="11"/>
    </row>
    <row r="5" spans="1:9" s="4" customFormat="1" ht="13.9" customHeight="1" thickBot="1" x14ac:dyDescent="0.3">
      <c r="A5" s="5"/>
      <c r="B5" s="5"/>
      <c r="C5" s="5"/>
      <c r="D5" s="5"/>
      <c r="E5" s="5"/>
      <c r="F5" s="5"/>
      <c r="G5" s="5" t="s">
        <v>10</v>
      </c>
    </row>
    <row r="6" spans="1:9" s="1" customFormat="1" ht="66.75" customHeight="1" x14ac:dyDescent="0.2">
      <c r="A6" s="23" t="s">
        <v>2</v>
      </c>
      <c r="B6" s="24" t="s">
        <v>18</v>
      </c>
      <c r="C6" s="7" t="s">
        <v>29</v>
      </c>
      <c r="D6" s="7" t="s">
        <v>16</v>
      </c>
      <c r="E6" s="7" t="s">
        <v>30</v>
      </c>
      <c r="F6" s="7" t="s">
        <v>31</v>
      </c>
      <c r="G6" s="25" t="s">
        <v>32</v>
      </c>
    </row>
    <row r="7" spans="1:9" s="9" customFormat="1" x14ac:dyDescent="0.2">
      <c r="A7" s="26">
        <v>1</v>
      </c>
      <c r="B7" s="6">
        <v>2</v>
      </c>
      <c r="C7" s="6">
        <v>3</v>
      </c>
      <c r="D7" s="6">
        <v>4</v>
      </c>
      <c r="E7" s="6" t="s">
        <v>0</v>
      </c>
      <c r="F7" s="6">
        <v>6</v>
      </c>
      <c r="G7" s="27" t="s">
        <v>1</v>
      </c>
    </row>
    <row r="8" spans="1:9" ht="16.5" customHeight="1" x14ac:dyDescent="0.2">
      <c r="A8" s="28" t="s">
        <v>3</v>
      </c>
      <c r="B8" s="37" t="s">
        <v>19</v>
      </c>
      <c r="C8" s="38">
        <v>127014.02899999999</v>
      </c>
      <c r="D8" s="38">
        <v>125576.042</v>
      </c>
      <c r="E8" s="39">
        <f>D8/C8</f>
        <v>0.98867851833910414</v>
      </c>
      <c r="F8" s="38">
        <v>124984.06600000001</v>
      </c>
      <c r="G8" s="40">
        <f>D8-F8</f>
        <v>591.97599999999511</v>
      </c>
      <c r="I8" s="36"/>
    </row>
    <row r="9" spans="1:9" ht="15.75" customHeight="1" x14ac:dyDescent="0.2">
      <c r="A9" s="28" t="s">
        <v>4</v>
      </c>
      <c r="B9" s="37" t="s">
        <v>20</v>
      </c>
      <c r="C9" s="38">
        <v>1653647.5859999999</v>
      </c>
      <c r="D9" s="38">
        <v>1566738.0560000001</v>
      </c>
      <c r="E9" s="39">
        <f t="shared" ref="E9:E13" si="0">D9/C9</f>
        <v>0.94744374149861954</v>
      </c>
      <c r="F9" s="38">
        <v>1660545.145</v>
      </c>
      <c r="G9" s="40">
        <f t="shared" ref="G9:G14" si="1">D9-F9</f>
        <v>-93807.08899999992</v>
      </c>
      <c r="I9" s="36"/>
    </row>
    <row r="10" spans="1:9" ht="28.5" x14ac:dyDescent="0.2">
      <c r="A10" s="29" t="s">
        <v>5</v>
      </c>
      <c r="B10" s="37" t="s">
        <v>21</v>
      </c>
      <c r="C10" s="38">
        <v>25921.614000000001</v>
      </c>
      <c r="D10" s="38">
        <v>23533.892</v>
      </c>
      <c r="E10" s="39">
        <f t="shared" si="0"/>
        <v>0.90788683142955517</v>
      </c>
      <c r="F10" s="38">
        <v>15097.906000000001</v>
      </c>
      <c r="G10" s="40">
        <f t="shared" si="1"/>
        <v>8435.985999999999</v>
      </c>
      <c r="I10" s="36"/>
    </row>
    <row r="11" spans="1:9" ht="15" x14ac:dyDescent="0.2">
      <c r="A11" s="28" t="s">
        <v>7</v>
      </c>
      <c r="B11" s="37" t="s">
        <v>22</v>
      </c>
      <c r="C11" s="38">
        <v>35599.51</v>
      </c>
      <c r="D11" s="38">
        <v>26496.129000000001</v>
      </c>
      <c r="E11" s="39">
        <f t="shared" si="0"/>
        <v>0.74428353086882371</v>
      </c>
      <c r="F11" s="38">
        <v>35257.601000000002</v>
      </c>
      <c r="G11" s="40">
        <f t="shared" si="1"/>
        <v>-8761.4720000000016</v>
      </c>
      <c r="I11" s="36"/>
    </row>
    <row r="12" spans="1:9" ht="16.5" customHeight="1" x14ac:dyDescent="0.2">
      <c r="A12" s="28" t="s">
        <v>8</v>
      </c>
      <c r="B12" s="37" t="s">
        <v>23</v>
      </c>
      <c r="C12" s="38">
        <v>63573.650999999998</v>
      </c>
      <c r="D12" s="38">
        <v>50491.188999999998</v>
      </c>
      <c r="E12" s="39">
        <f t="shared" si="0"/>
        <v>0.79421565704949049</v>
      </c>
      <c r="F12" s="38">
        <v>65404.152000000002</v>
      </c>
      <c r="G12" s="40">
        <f t="shared" si="1"/>
        <v>-14912.963000000003</v>
      </c>
      <c r="I12" s="36"/>
    </row>
    <row r="13" spans="1:9" ht="16.5" customHeight="1" x14ac:dyDescent="0.2">
      <c r="A13" s="28" t="s">
        <v>6</v>
      </c>
      <c r="B13" s="37" t="s">
        <v>24</v>
      </c>
      <c r="C13" s="38">
        <v>22919.473999999998</v>
      </c>
      <c r="D13" s="38">
        <v>19663.769</v>
      </c>
      <c r="E13" s="39">
        <f t="shared" si="0"/>
        <v>0.85795027407697055</v>
      </c>
      <c r="F13" s="38">
        <v>101475.783</v>
      </c>
      <c r="G13" s="40">
        <f t="shared" si="1"/>
        <v>-81812.013999999996</v>
      </c>
      <c r="I13" s="36"/>
    </row>
    <row r="14" spans="1:9" ht="33" customHeight="1" x14ac:dyDescent="0.2">
      <c r="A14" s="28" t="s">
        <v>36</v>
      </c>
      <c r="B14" s="37" t="s">
        <v>24</v>
      </c>
      <c r="C14" s="38">
        <v>0</v>
      </c>
      <c r="D14" s="38">
        <v>0</v>
      </c>
      <c r="E14" s="39">
        <v>0</v>
      </c>
      <c r="F14" s="38">
        <v>1270</v>
      </c>
      <c r="G14" s="40">
        <f t="shared" si="1"/>
        <v>-1270</v>
      </c>
      <c r="I14" s="36"/>
    </row>
    <row r="15" spans="1:9" s="2" customFormat="1" ht="21.75" customHeight="1" thickBot="1" x14ac:dyDescent="0.25">
      <c r="A15" s="30" t="s">
        <v>11</v>
      </c>
      <c r="B15" s="31"/>
      <c r="C15" s="32">
        <f>SUM(C8:C14)</f>
        <v>1928675.8640000001</v>
      </c>
      <c r="D15" s="32">
        <f>SUM(D8:D14)</f>
        <v>1812499.077</v>
      </c>
      <c r="E15" s="41">
        <f>D15/C15</f>
        <v>0.93976344643051957</v>
      </c>
      <c r="F15" s="32">
        <f>SUM(F8:F14)</f>
        <v>2004034.6530000002</v>
      </c>
      <c r="G15" s="32">
        <f>SUM(G8:G14)</f>
        <v>-191535.57599999994</v>
      </c>
      <c r="H15" s="17"/>
    </row>
    <row r="16" spans="1:9" s="4" customFormat="1" ht="27" customHeight="1" x14ac:dyDescent="0.2">
      <c r="A16" s="50" t="s">
        <v>38</v>
      </c>
      <c r="B16" s="50"/>
      <c r="C16" s="50"/>
      <c r="D16" s="50"/>
      <c r="E16" s="50"/>
      <c r="F16" s="50"/>
      <c r="G16" s="50"/>
      <c r="I16" s="45">
        <f>1965.012+F15</f>
        <v>2005999.6650000003</v>
      </c>
    </row>
    <row r="17" spans="1:12" s="4" customFormat="1" ht="18" x14ac:dyDescent="0.2">
      <c r="A17" s="50" t="s">
        <v>13</v>
      </c>
      <c r="B17" s="50"/>
      <c r="C17" s="50"/>
      <c r="D17" s="50"/>
      <c r="E17" s="50"/>
      <c r="F17" s="50"/>
      <c r="G17" s="50"/>
    </row>
    <row r="18" spans="1:12" s="4" customFormat="1" ht="18" x14ac:dyDescent="0.2">
      <c r="A18" s="49" t="s">
        <v>27</v>
      </c>
      <c r="B18" s="49"/>
      <c r="C18" s="49"/>
      <c r="D18" s="49"/>
      <c r="E18" s="49"/>
      <c r="F18" s="49"/>
      <c r="G18" s="49"/>
    </row>
    <row r="19" spans="1:12" s="4" customFormat="1" ht="13.5" customHeight="1" thickBot="1" x14ac:dyDescent="0.25">
      <c r="A19" s="8"/>
      <c r="B19" s="8"/>
      <c r="C19" s="8"/>
      <c r="D19" s="8"/>
      <c r="E19" s="8"/>
      <c r="F19" s="8"/>
      <c r="G19" s="8" t="s">
        <v>14</v>
      </c>
    </row>
    <row r="20" spans="1:12" ht="0.75" hidden="1" customHeight="1" thickBot="1" x14ac:dyDescent="0.3">
      <c r="A20" s="3"/>
      <c r="B20" s="3"/>
      <c r="C20" s="3"/>
      <c r="D20" s="5"/>
      <c r="E20" s="3"/>
      <c r="F20" s="3"/>
      <c r="G20" s="3"/>
    </row>
    <row r="21" spans="1:12" ht="61.5" customHeight="1" x14ac:dyDescent="0.2">
      <c r="A21" s="23" t="s">
        <v>2</v>
      </c>
      <c r="B21" s="24" t="s">
        <v>18</v>
      </c>
      <c r="C21" s="7" t="s">
        <v>29</v>
      </c>
      <c r="D21" s="7" t="s">
        <v>17</v>
      </c>
      <c r="E21" s="7" t="s">
        <v>33</v>
      </c>
      <c r="F21" s="7" t="str">
        <f>$F$6</f>
        <v xml:space="preserve">Виконано на відповідну дату 2021 року </v>
      </c>
      <c r="G21" s="25" t="s">
        <v>32</v>
      </c>
    </row>
    <row r="22" spans="1:12" x14ac:dyDescent="0.2">
      <c r="A22" s="26">
        <v>1</v>
      </c>
      <c r="B22" s="6">
        <v>2</v>
      </c>
      <c r="C22" s="6">
        <v>3</v>
      </c>
      <c r="D22" s="6">
        <v>4</v>
      </c>
      <c r="E22" s="6" t="s">
        <v>0</v>
      </c>
      <c r="F22" s="6">
        <v>6</v>
      </c>
      <c r="G22" s="27" t="s">
        <v>1</v>
      </c>
    </row>
    <row r="23" spans="1:12" ht="20.25" customHeight="1" x14ac:dyDescent="0.2">
      <c r="A23" s="28" t="s">
        <v>3</v>
      </c>
      <c r="B23" s="18" t="s">
        <v>19</v>
      </c>
      <c r="C23" s="38">
        <v>160</v>
      </c>
      <c r="D23" s="38">
        <f>928.025</f>
        <v>928.02499999999998</v>
      </c>
      <c r="E23" s="43">
        <f>D23/C23</f>
        <v>5.8001562499999997</v>
      </c>
      <c r="F23" s="38">
        <v>13204.787</v>
      </c>
      <c r="G23" s="40">
        <f>D23-F23</f>
        <v>-12276.762000000001</v>
      </c>
      <c r="J23" s="36"/>
    </row>
    <row r="24" spans="1:12" s="12" customFormat="1" ht="15.75" customHeight="1" x14ac:dyDescent="0.2">
      <c r="A24" s="33" t="s">
        <v>4</v>
      </c>
      <c r="B24" s="18" t="s">
        <v>20</v>
      </c>
      <c r="C24" s="38">
        <f>98204.065+19933.959</f>
        <v>118138.024</v>
      </c>
      <c r="D24" s="38">
        <f>23022.06+26621.099+8565.178</f>
        <v>58208.337</v>
      </c>
      <c r="E24" s="43">
        <f>D24/C24</f>
        <v>0.49271466568629924</v>
      </c>
      <c r="F24" s="38">
        <v>145551.45499999999</v>
      </c>
      <c r="G24" s="40">
        <f t="shared" ref="G24:G31" si="2">D24-F24</f>
        <v>-87343.117999999988</v>
      </c>
      <c r="J24" s="36"/>
    </row>
    <row r="25" spans="1:12" s="12" customFormat="1" ht="31.5" customHeight="1" x14ac:dyDescent="0.2">
      <c r="A25" s="28" t="s">
        <v>28</v>
      </c>
      <c r="B25" s="37" t="s">
        <v>21</v>
      </c>
      <c r="C25" s="38">
        <v>12327.761</v>
      </c>
      <c r="D25" s="38">
        <f>2.37+181.058+7000.481</f>
        <v>7183.9089999999997</v>
      </c>
      <c r="E25" s="43">
        <f t="shared" ref="E25:E31" si="3">D25/C25</f>
        <v>0.58274239742318168</v>
      </c>
      <c r="F25" s="38">
        <v>47304.332999999999</v>
      </c>
      <c r="G25" s="40">
        <f t="shared" si="2"/>
        <v>-40120.423999999999</v>
      </c>
      <c r="H25" s="13"/>
      <c r="I25" s="13"/>
      <c r="J25" s="36"/>
    </row>
    <row r="26" spans="1:12" ht="19.5" customHeight="1" x14ac:dyDescent="0.2">
      <c r="A26" s="33" t="s">
        <v>7</v>
      </c>
      <c r="B26" s="18" t="s">
        <v>22</v>
      </c>
      <c r="C26" s="38">
        <f>50+1983.2</f>
        <v>2033.2</v>
      </c>
      <c r="D26" s="38">
        <f>480.889+797.211</f>
        <v>1278.0999999999999</v>
      </c>
      <c r="E26" s="43">
        <f t="shared" si="3"/>
        <v>0.6286149911469604</v>
      </c>
      <c r="F26" s="38">
        <v>2292.8310000000001</v>
      </c>
      <c r="G26" s="40">
        <f t="shared" si="2"/>
        <v>-1014.7310000000002</v>
      </c>
      <c r="H26" s="10"/>
      <c r="I26" s="10"/>
      <c r="J26" s="36"/>
      <c r="L26" s="22"/>
    </row>
    <row r="27" spans="1:12" s="12" customFormat="1" ht="18" customHeight="1" x14ac:dyDescent="0.2">
      <c r="A27" s="28" t="s">
        <v>8</v>
      </c>
      <c r="B27" s="18" t="s">
        <v>23</v>
      </c>
      <c r="C27" s="38">
        <v>1124.8599999999999</v>
      </c>
      <c r="D27" s="38">
        <f>1.619</f>
        <v>1.619</v>
      </c>
      <c r="E27" s="43">
        <f t="shared" si="3"/>
        <v>1.4392902227832799E-3</v>
      </c>
      <c r="F27" s="38">
        <v>345.95</v>
      </c>
      <c r="G27" s="40">
        <f t="shared" si="2"/>
        <v>-344.33099999999996</v>
      </c>
      <c r="H27" s="14"/>
      <c r="I27" s="13"/>
      <c r="J27" s="36"/>
    </row>
    <row r="28" spans="1:12" ht="19.5" customHeight="1" x14ac:dyDescent="0.2">
      <c r="A28" s="28" t="s">
        <v>6</v>
      </c>
      <c r="B28" s="18" t="s">
        <v>24</v>
      </c>
      <c r="C28" s="38">
        <v>33960.932000000001</v>
      </c>
      <c r="D28" s="38">
        <f>9535.938+8.171</f>
        <v>9544.1090000000004</v>
      </c>
      <c r="E28" s="43">
        <f t="shared" si="3"/>
        <v>0.28103201054670701</v>
      </c>
      <c r="F28" s="38">
        <f>111937.937+644.891</f>
        <v>112582.82800000001</v>
      </c>
      <c r="G28" s="40">
        <f t="shared" si="2"/>
        <v>-103038.71900000001</v>
      </c>
      <c r="H28" s="10"/>
      <c r="I28" s="10"/>
      <c r="J28" s="36"/>
      <c r="L28" s="36"/>
    </row>
    <row r="29" spans="1:12" ht="17.25" customHeight="1" x14ac:dyDescent="0.2">
      <c r="A29" s="28" t="s">
        <v>9</v>
      </c>
      <c r="B29" s="18" t="s">
        <v>25</v>
      </c>
      <c r="C29" s="38">
        <v>3601.3</v>
      </c>
      <c r="D29" s="38">
        <f>3601.207</f>
        <v>3601.2069999999999</v>
      </c>
      <c r="E29" s="43">
        <f t="shared" si="3"/>
        <v>0.99997417599200278</v>
      </c>
      <c r="F29" s="38">
        <v>50559.953000000001</v>
      </c>
      <c r="G29" s="40">
        <f t="shared" si="2"/>
        <v>-46958.745999999999</v>
      </c>
      <c r="H29" s="20"/>
      <c r="I29" s="21"/>
      <c r="J29" s="36"/>
    </row>
    <row r="30" spans="1:12" ht="29.25" customHeight="1" x14ac:dyDescent="0.2">
      <c r="A30" s="28" t="s">
        <v>34</v>
      </c>
      <c r="B30" s="37" t="s">
        <v>35</v>
      </c>
      <c r="C30" s="38">
        <v>50000</v>
      </c>
      <c r="D30" s="38">
        <v>50000</v>
      </c>
      <c r="E30" s="43">
        <f t="shared" si="3"/>
        <v>1</v>
      </c>
      <c r="F30" s="38">
        <v>10000</v>
      </c>
      <c r="G30" s="40">
        <f t="shared" si="2"/>
        <v>40000</v>
      </c>
      <c r="H30" s="20"/>
      <c r="I30" s="21"/>
      <c r="J30" s="36"/>
    </row>
    <row r="31" spans="1:12" ht="18" customHeight="1" x14ac:dyDescent="0.2">
      <c r="A31" s="28" t="s">
        <v>12</v>
      </c>
      <c r="B31" s="18" t="s">
        <v>26</v>
      </c>
      <c r="C31" s="38">
        <v>510.65</v>
      </c>
      <c r="D31" s="38">
        <v>510.65</v>
      </c>
      <c r="E31" s="43">
        <f t="shared" si="3"/>
        <v>1</v>
      </c>
      <c r="F31" s="38">
        <v>5103.0330000000004</v>
      </c>
      <c r="G31" s="40">
        <f t="shared" si="2"/>
        <v>-4592.3830000000007</v>
      </c>
      <c r="H31" s="10"/>
      <c r="I31" s="10"/>
      <c r="J31" s="36"/>
    </row>
    <row r="32" spans="1:12" ht="21" thickBot="1" x14ac:dyDescent="0.25">
      <c r="A32" s="34" t="s">
        <v>11</v>
      </c>
      <c r="B32" s="35"/>
      <c r="C32" s="42">
        <f>C23+C24+C25+C26+C27+C28+C29+C31+C30</f>
        <v>221856.72699999998</v>
      </c>
      <c r="D32" s="42">
        <f>D23+D24+D25+D26+D27+D28+D29+D31+D30</f>
        <v>131255.95600000001</v>
      </c>
      <c r="E32" s="44">
        <f>D32/C32</f>
        <v>0.5916248642755827</v>
      </c>
      <c r="F32" s="42">
        <f>F23+F24+F25+F26+F27+F28+F29+F31+F30</f>
        <v>386945.17</v>
      </c>
      <c r="G32" s="42">
        <f>G23+G24+G25+G26+G27+G28+G29+G31+G30</f>
        <v>-255689.21399999998</v>
      </c>
      <c r="H32" s="19"/>
      <c r="I32" s="20"/>
      <c r="J32" s="10"/>
    </row>
    <row r="33" spans="1:10" ht="14.25" customHeight="1" x14ac:dyDescent="0.2">
      <c r="A33" s="47"/>
      <c r="B33" s="48"/>
      <c r="C33" s="48"/>
      <c r="D33" s="48"/>
      <c r="F33" s="22"/>
      <c r="H33" s="10"/>
      <c r="I33" s="10"/>
      <c r="J33" s="10"/>
    </row>
    <row r="34" spans="1:10" x14ac:dyDescent="0.2">
      <c r="C34" s="16"/>
      <c r="D34" s="16"/>
    </row>
    <row r="39" spans="1:10" x14ac:dyDescent="0.2">
      <c r="C39" s="22">
        <f>C32+C15</f>
        <v>2150532.591</v>
      </c>
      <c r="D39" s="22">
        <f>D32+D15</f>
        <v>1943755.0330000001</v>
      </c>
      <c r="E39" s="22"/>
      <c r="F39" s="22">
        <f t="shared" ref="F39" si="4">F32+F15</f>
        <v>2390979.8230000003</v>
      </c>
      <c r="G39" s="22"/>
    </row>
    <row r="40" spans="1:10" x14ac:dyDescent="0.2">
      <c r="C40" s="22"/>
    </row>
    <row r="41" spans="1:10" x14ac:dyDescent="0.2">
      <c r="D41" s="46"/>
    </row>
  </sheetData>
  <mergeCells count="7">
    <mergeCell ref="A33:D33"/>
    <mergeCell ref="A18:G18"/>
    <mergeCell ref="A17:G17"/>
    <mergeCell ref="A2:G2"/>
    <mergeCell ref="A3:G3"/>
    <mergeCell ref="A16:G16"/>
    <mergeCell ref="A4:F4"/>
  </mergeCells>
  <phoneticPr fontId="0" type="noConversion"/>
  <pageMargins left="1.0629921259842521" right="0" top="0" bottom="0" header="0" footer="0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загальний та спеціальний</vt:lpstr>
      <vt:lpstr>'загальний та спеціальний'!Область_друку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Користувач Windows</cp:lastModifiedBy>
  <cp:lastPrinted>2023-02-23T14:21:14Z</cp:lastPrinted>
  <dcterms:created xsi:type="dcterms:W3CDTF">1996-10-08T23:32:33Z</dcterms:created>
  <dcterms:modified xsi:type="dcterms:W3CDTF">2023-02-23T14:21:29Z</dcterms:modified>
</cp:coreProperties>
</file>